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courses\wh-book\assessment\warehouse-design\data\"/>
    </mc:Choice>
  </mc:AlternateContent>
  <xr:revisionPtr revIDLastSave="0" documentId="13_ncr:1_{8BA74BDD-5097-42E8-B646-0DF4EEDDD94B}" xr6:coauthVersionLast="47" xr6:coauthVersionMax="47" xr10:uidLastSave="{00000000-0000-0000-0000-000000000000}"/>
  <bookViews>
    <workbookView xWindow="-120" yWindow="-18120" windowWidth="29040" windowHeight="17520" firstSheet="1" activeTab="2" xr2:uid="{F2227C0C-C636-4E5D-81CE-80585220843E}"/>
  </bookViews>
  <sheets>
    <sheet name="Long-term storage requirements" sheetId="2" r:id="rId1"/>
    <sheet name="Long-term space requirements" sheetId="3" r:id="rId2"/>
    <sheet name="Sq. ft. per pallet position" sheetId="5" r:id="rId3"/>
    <sheet name="Item storage requirements" sheetId="6" r:id="rId4"/>
    <sheet name="Item storage method option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2" l="1"/>
  <c r="P2" i="2"/>
  <c r="N2" i="2"/>
  <c r="L2" i="2"/>
  <c r="M2" i="5"/>
  <c r="L2" i="5"/>
  <c r="L3" i="5"/>
  <c r="K2" i="5"/>
  <c r="N2" i="5" s="1"/>
  <c r="O2" i="5" s="1"/>
  <c r="J2" i="2"/>
  <c r="H2" i="2"/>
  <c r="F2" i="2"/>
  <c r="N7" i="5"/>
  <c r="N8" i="5"/>
  <c r="N9" i="5"/>
  <c r="N10" i="5"/>
  <c r="N11" i="5"/>
  <c r="N12" i="5"/>
  <c r="M10" i="5"/>
  <c r="M11" i="5"/>
  <c r="M12" i="5"/>
  <c r="M3" i="5"/>
  <c r="N3" i="5" s="1"/>
  <c r="M4" i="5"/>
  <c r="M5" i="5"/>
  <c r="M6" i="5"/>
  <c r="M7" i="5"/>
  <c r="M8" i="5"/>
  <c r="M9" i="5"/>
  <c r="N4" i="5"/>
  <c r="N5" i="5"/>
  <c r="N6" i="5"/>
  <c r="F4" i="2"/>
  <c r="F5" i="2"/>
  <c r="H5" i="2" s="1"/>
  <c r="J5" i="2" s="1"/>
  <c r="L5" i="2" s="1"/>
  <c r="N5" i="2" s="1"/>
  <c r="F6" i="2"/>
  <c r="F7" i="2"/>
  <c r="H7" i="2" s="1"/>
  <c r="J7" i="2" s="1"/>
  <c r="L7" i="2" s="1"/>
  <c r="N7" i="2" s="1"/>
  <c r="F8" i="2"/>
  <c r="F9" i="2"/>
  <c r="F10" i="2"/>
  <c r="H10" i="2" s="1"/>
  <c r="J10" i="2" s="1"/>
  <c r="L10" i="2" s="1"/>
  <c r="N10" i="2" s="1"/>
  <c r="F11" i="2"/>
  <c r="H4" i="2"/>
  <c r="J4" i="2" s="1"/>
  <c r="L4" i="2" s="1"/>
  <c r="N4" i="2" s="1"/>
  <c r="H6" i="2"/>
  <c r="J6" i="2" s="1"/>
  <c r="L6" i="2" s="1"/>
  <c r="N6" i="2" s="1"/>
  <c r="H8" i="2"/>
  <c r="J8" i="2" s="1"/>
  <c r="L8" i="2" s="1"/>
  <c r="N8" i="2" s="1"/>
  <c r="F3" i="2"/>
  <c r="H3" i="2" s="1"/>
  <c r="J3" i="2" s="1"/>
  <c r="L3" i="2" s="1"/>
  <c r="N3" i="2" s="1"/>
  <c r="L5" i="6"/>
  <c r="L3" i="6"/>
  <c r="I5" i="6"/>
  <c r="I3" i="6"/>
  <c r="H9" i="2"/>
  <c r="J9" i="2" s="1"/>
  <c r="L9" i="2" s="1"/>
  <c r="N9" i="2" s="1"/>
  <c r="H11" i="2"/>
  <c r="J11" i="2" s="1"/>
  <c r="L11" i="2" s="1"/>
  <c r="N11" i="2" s="1"/>
  <c r="K4" i="5"/>
  <c r="K5" i="5"/>
  <c r="K6" i="5"/>
  <c r="K7" i="5"/>
  <c r="K8" i="5"/>
  <c r="K9" i="5"/>
  <c r="K10" i="5"/>
  <c r="K11" i="5"/>
  <c r="K12" i="5"/>
  <c r="K3" i="5"/>
  <c r="L4" i="5"/>
  <c r="L5" i="5"/>
  <c r="L6" i="5"/>
  <c r="L7" i="5"/>
  <c r="L8" i="5"/>
  <c r="L9" i="5"/>
  <c r="L10" i="5"/>
  <c r="L11" i="5"/>
  <c r="L12" i="5"/>
  <c r="C17" i="3"/>
  <c r="E17" i="3"/>
  <c r="H17" i="3"/>
  <c r="I17" i="3"/>
  <c r="K17" i="3"/>
  <c r="B17" i="3"/>
  <c r="C14" i="3"/>
  <c r="D14" i="3"/>
  <c r="D17" i="3" s="1"/>
  <c r="E14" i="3"/>
  <c r="F14" i="3"/>
  <c r="F17" i="3" s="1"/>
  <c r="G14" i="3"/>
  <c r="G17" i="3" s="1"/>
  <c r="H14" i="3"/>
  <c r="I14" i="3"/>
  <c r="K14" i="3"/>
  <c r="B14" i="3"/>
  <c r="C12" i="3"/>
  <c r="D12" i="3"/>
  <c r="E12" i="3"/>
  <c r="F12" i="3"/>
  <c r="G12" i="3"/>
  <c r="H12" i="3"/>
  <c r="I12" i="3"/>
  <c r="J12" i="3"/>
  <c r="J14" i="3" s="1"/>
  <c r="J17" i="3" s="1"/>
  <c r="K12" i="3"/>
  <c r="B12" i="3"/>
  <c r="O11" i="5" l="1"/>
  <c r="O6" i="5"/>
  <c r="O9" i="5"/>
  <c r="O12" i="5"/>
  <c r="O10" i="5"/>
  <c r="O8" i="5"/>
  <c r="O7" i="5"/>
  <c r="O5" i="5"/>
  <c r="O4" i="5"/>
  <c r="O9" i="2" l="1"/>
  <c r="P9" i="2" s="1"/>
  <c r="R9" i="2" s="1"/>
  <c r="O8" i="2"/>
  <c r="P8" i="2" s="1"/>
  <c r="R8" i="2" s="1"/>
  <c r="O10" i="2"/>
  <c r="O5" i="2"/>
  <c r="P5" i="2" s="1"/>
  <c r="R5" i="2" s="1"/>
  <c r="O3" i="2"/>
  <c r="P3" i="2" s="1"/>
  <c r="R3" i="2" s="1"/>
  <c r="O11" i="2"/>
  <c r="P11" i="2" s="1"/>
  <c r="R11" i="2" s="1"/>
  <c r="O4" i="2"/>
  <c r="R2" i="2"/>
  <c r="O6" i="2"/>
  <c r="P6" i="2" s="1"/>
  <c r="R6" i="2" s="1"/>
  <c r="O7" i="2"/>
  <c r="P7" i="2" s="1"/>
  <c r="R7" i="2" s="1"/>
  <c r="P10" i="2"/>
  <c r="R10" i="2" s="1"/>
  <c r="P4" i="2"/>
  <c r="R4" i="2" s="1"/>
  <c r="O3" i="5"/>
</calcChain>
</file>

<file path=xl/sharedStrings.xml><?xml version="1.0" encoding="utf-8"?>
<sst xmlns="http://schemas.openxmlformats.org/spreadsheetml/2006/main" count="148" uniqueCount="131">
  <si>
    <t>Receiving Staging</t>
  </si>
  <si>
    <t>Putaway Staging</t>
  </si>
  <si>
    <t>Pallet Storage</t>
  </si>
  <si>
    <t>Case Picking</t>
  </si>
  <si>
    <t>Offices</t>
  </si>
  <si>
    <t>Restrooms</t>
  </si>
  <si>
    <t>Scenario</t>
  </si>
  <si>
    <t>Year</t>
  </si>
  <si>
    <t>Forecasted Unit Growth Rate</t>
  </si>
  <si>
    <t>Forecasted Demand (units)</t>
  </si>
  <si>
    <t>Forecasted unit Turn Rate</t>
  </si>
  <si>
    <t>Average Inventory Level</t>
  </si>
  <si>
    <t>Units per Pallet</t>
  </si>
  <si>
    <t>Average Pallets On Hand</t>
  </si>
  <si>
    <t>Peak to Average Inventory Ratio</t>
  </si>
  <si>
    <t>Peak pallet inventory</t>
  </si>
  <si>
    <t>Percent of Peak for Planning</t>
  </si>
  <si>
    <t>Effective pallet storage capacity</t>
  </si>
  <si>
    <t>Maximum Pallet Location Utilization</t>
  </si>
  <si>
    <t>Required Pallet Positions</t>
  </si>
  <si>
    <t>Storage density (sq. ft per pallet position)</t>
  </si>
  <si>
    <t>Floor space Requirements (sq. ft)</t>
  </si>
  <si>
    <t>Occupancy Cost per sq. ft</t>
  </si>
  <si>
    <t>Annual Occupancy cost</t>
  </si>
  <si>
    <t>Baseline</t>
  </si>
  <si>
    <t>Activity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</si>
  <si>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</si>
  <si>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</si>
  <si>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</si>
  <si>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</si>
  <si>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</si>
  <si>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</si>
  <si>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</si>
  <si>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</si>
  <si>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</si>
  <si>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</si>
  <si>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Receiving Inspection</t>
  </si>
  <si>
    <t>Piece Picking</t>
  </si>
  <si>
    <t>Order Assembly</t>
  </si>
  <si>
    <t>Packing</t>
  </si>
  <si>
    <t>Shipping Staging</t>
  </si>
  <si>
    <t>Returns</t>
  </si>
  <si>
    <t>Sub Total 1</t>
  </si>
  <si>
    <t>Main Aisles</t>
  </si>
  <si>
    <t>Sub Total 2</t>
  </si>
  <si>
    <t>TOTAL</t>
  </si>
  <si>
    <t>Forklift type</t>
  </si>
  <si>
    <t>Aisle (in) (1)</t>
  </si>
  <si>
    <t>Levels (2)</t>
  </si>
  <si>
    <t>Pallet Space (in)</t>
  </si>
  <si>
    <t>Beam length (in)</t>
  </si>
  <si>
    <t>Clear flue space (in)</t>
  </si>
  <si>
    <t>Back-to-Back Space (in)</t>
  </si>
  <si>
    <t>N. of pallets in storage unit</t>
  </si>
  <si>
    <t>Depth (single- or double-deep)</t>
  </si>
  <si>
    <t>Storage unit depth (in)</t>
  </si>
  <si>
    <t>Storage unit width (in)</t>
  </si>
  <si>
    <t>Sq. ft. of storage unit</t>
  </si>
  <si>
    <t>Sq. ft. per pallet footprint</t>
  </si>
  <si>
    <t xml:space="preserve">Sq. ft. per pallet position </t>
  </si>
  <si>
    <t>Counterbalanced</t>
  </si>
  <si>
    <t>Reach-Fork Truck</t>
  </si>
  <si>
    <t>Deep-Reach Truck (3)</t>
  </si>
  <si>
    <t>Swing-Reach Truck</t>
  </si>
  <si>
    <t>Transtacker (TRT)</t>
  </si>
  <si>
    <t>(1) Aisle dimensions are minimum aisle requirements</t>
  </si>
  <si>
    <t>Calculations</t>
  </si>
  <si>
    <t>(2) Levels are based on clear height and/or 2,500 pound capacity requirement of vehicle</t>
  </si>
  <si>
    <r>
      <rPr>
        <b/>
        <sz val="8"/>
        <color theme="1"/>
        <rFont val="Calibri"/>
        <family val="2"/>
        <scheme val="minor"/>
      </rPr>
      <t xml:space="preserve">Storage unit </t>
    </r>
    <r>
      <rPr>
        <sz val="8"/>
        <color theme="1"/>
        <rFont val="Calibri"/>
        <family val="2"/>
        <scheme val="minor"/>
      </rPr>
      <t>= (Storage unit width * Storage unit depth / 144)/ N. of pallets in unit</t>
    </r>
  </si>
  <si>
    <t>(3) Straddle Method (6" pallet space between loads)</t>
  </si>
  <si>
    <r>
      <rPr>
        <b/>
        <sz val="8"/>
        <color theme="1"/>
        <rFont val="Calibri"/>
        <family val="2"/>
        <scheme val="minor"/>
      </rPr>
      <t>Storage unit width</t>
    </r>
    <r>
      <rPr>
        <sz val="8"/>
        <color theme="1"/>
        <rFont val="Calibri"/>
        <family val="2"/>
        <scheme val="minor"/>
      </rPr>
      <t xml:space="preserve"> =  N. of pallets in storage unit + 3*Pallet space + Rack upright</t>
    </r>
  </si>
  <si>
    <t>NOTE: Examples do not account for intersecting aisles, column placement, dock area, etc.</t>
  </si>
  <si>
    <r>
      <rPr>
        <b/>
        <sz val="8"/>
        <color theme="1"/>
        <rFont val="Calibri"/>
        <family val="2"/>
        <scheme val="minor"/>
      </rPr>
      <t>Storage unit depth</t>
    </r>
    <r>
      <rPr>
        <sz val="8"/>
        <color theme="1"/>
        <rFont val="Calibri"/>
        <family val="2"/>
        <scheme val="minor"/>
      </rPr>
      <t xml:space="preserve"> = 2*Depth + Aisle + Flue</t>
    </r>
  </si>
  <si>
    <t>Length (in)</t>
  </si>
  <si>
    <t>Width (in)</t>
  </si>
  <si>
    <t>Height (in)</t>
  </si>
  <si>
    <t>Load size</t>
  </si>
  <si>
    <t>Load beams</t>
  </si>
  <si>
    <t>Rack uprights</t>
  </si>
  <si>
    <t>TRT requires 5"</t>
  </si>
  <si>
    <t>Lift off</t>
  </si>
  <si>
    <t>Varies from 4" to 10"</t>
  </si>
  <si>
    <t>Bay opening</t>
  </si>
  <si>
    <t>Raymond Forklifts &amp; Precision Manufacturing</t>
  </si>
  <si>
    <t>Item code</t>
  </si>
  <si>
    <t>Carton dimensions</t>
  </si>
  <si>
    <t>Cartons per pallet</t>
  </si>
  <si>
    <t>Cartons per layer</t>
  </si>
  <si>
    <t>Layers     high</t>
  </si>
  <si>
    <t>Pallet weight inc 20 kg*</t>
  </si>
  <si>
    <t>Pallet height inc height of empty pallet (15 cm)</t>
  </si>
  <si>
    <t>Total number of cartons</t>
  </si>
  <si>
    <t>Number of pallets positions</t>
  </si>
  <si>
    <t>Length (cm)</t>
  </si>
  <si>
    <t>Width (cm)</t>
  </si>
  <si>
    <t>Height (cm)</t>
  </si>
  <si>
    <t>Weight (kg)</t>
  </si>
  <si>
    <t>N/A</t>
  </si>
  <si>
    <t>&lt;1</t>
  </si>
  <si>
    <t>* Pallets have different weights</t>
  </si>
  <si>
    <t>Characteristics</t>
  </si>
  <si>
    <t>Pallets in store</t>
  </si>
  <si>
    <t>Fast/medium/ slow mover</t>
  </si>
  <si>
    <t>Order quantity</t>
  </si>
  <si>
    <t>Stackable</t>
  </si>
  <si>
    <t>Storage method</t>
  </si>
  <si>
    <t>Handling method</t>
  </si>
  <si>
    <t>Group</t>
  </si>
  <si>
    <t>Standard</t>
  </si>
  <si>
    <t>Fast</t>
  </si>
  <si>
    <t>Full pallet</t>
  </si>
  <si>
    <t>No</t>
  </si>
  <si>
    <t>Drive through</t>
  </si>
  <si>
    <t>Cbt or reach</t>
  </si>
  <si>
    <t>Medium</t>
  </si>
  <si>
    <t>Cartons</t>
  </si>
  <si>
    <t>Wide aisle</t>
  </si>
  <si>
    <t>Reach &amp; ppt</t>
  </si>
  <si>
    <t>Slow</t>
  </si>
  <si>
    <t>Yes</t>
  </si>
  <si>
    <t>High value/small part</t>
  </si>
  <si>
    <t>&gt;1</t>
  </si>
  <si>
    <t>Units</t>
  </si>
  <si>
    <t>Carousel</t>
  </si>
  <si>
    <t>Hand</t>
  </si>
  <si>
    <t>High value</t>
  </si>
  <si>
    <t>Security cage shelving</t>
  </si>
  <si>
    <t>Cbt: counterbalance forklift truck</t>
  </si>
  <si>
    <t>ppt: powered pallet truck</t>
  </si>
  <si>
    <t>Clear height (ft)</t>
  </si>
  <si>
    <t>1 ft = 12 in (12 x 12 = 144)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</si>
</sst>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 * #,##0_ ;_ * \-#,##0_ ;_ * &quot;-&quot;??_ ;_ @_ "/>
    <numFmt numFmtId="167" formatCode="_-[$$-409]* #,##0.00_ ;_-[$$-409]* \-#,##0.00\ ;_-[$$-409]* &quot;-&quot;??_ ;_-@_ "/>
    <numFmt numFmtId="168" formatCode="_-[$$-409]* #,##0_ ;_-[$$-409]* \-#,##0\ ;_-[$$-409]* &quot;-&quot;??_ ;_-@_ "/>
    <numFmt numFmtId="169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7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u/>
      <sz val="8"/>
      <color theme="1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 applyAlignment="1">
      <alignment wrapText="1"/>
    </xf>
    <xf numFmtId="0" fontId="3" fillId="0" borderId="0" xfId="4"/>
    <xf numFmtId="3" fontId="5" fillId="0" borderId="0" xfId="0" applyNumberFormat="1" applyFont="1"/>
    <xf numFmtId="0" fontId="6" fillId="3" borderId="0" xfId="0" applyFont="1" applyFill="1" applyAlignment="1">
      <alignment horizontal="right"/>
    </xf>
    <xf numFmtId="0" fontId="5" fillId="3" borderId="0" xfId="0" applyFont="1" applyFill="1" applyAlignment="1">
      <alignment wrapText="1"/>
    </xf>
    <xf numFmtId="2" fontId="5" fillId="3" borderId="0" xfId="0" applyNumberFormat="1" applyFont="1" applyFill="1" applyAlignment="1">
      <alignment wrapText="1"/>
    </xf>
    <xf numFmtId="0" fontId="6" fillId="3" borderId="0" xfId="0" applyFont="1" applyFill="1"/>
    <xf numFmtId="0" fontId="5" fillId="3" borderId="0" xfId="0" applyFont="1" applyFill="1"/>
    <xf numFmtId="0" fontId="0" fillId="3" borderId="0" xfId="0" applyFill="1"/>
    <xf numFmtId="0" fontId="7" fillId="3" borderId="0" xfId="4" applyFont="1" applyFill="1" applyAlignment="1">
      <alignment horizontal="right"/>
    </xf>
    <xf numFmtId="0" fontId="5" fillId="0" borderId="0" xfId="0" applyFont="1" applyAlignment="1">
      <alignment horizontal="right"/>
    </xf>
    <xf numFmtId="166" fontId="5" fillId="0" borderId="0" xfId="1" applyNumberFormat="1" applyFont="1" applyAlignment="1">
      <alignment wrapText="1"/>
    </xf>
    <xf numFmtId="167" fontId="5" fillId="0" borderId="0" xfId="2" applyNumberFormat="1" applyFont="1" applyAlignment="1">
      <alignment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166" fontId="5" fillId="0" borderId="0" xfId="1" applyNumberFormat="1" applyFont="1"/>
    <xf numFmtId="0" fontId="9" fillId="0" borderId="0" xfId="0" applyFont="1"/>
    <xf numFmtId="166" fontId="9" fillId="0" borderId="0" xfId="1" applyNumberFormat="1" applyFont="1"/>
    <xf numFmtId="166" fontId="6" fillId="0" borderId="0" xfId="1" applyNumberFormat="1" applyFont="1"/>
    <xf numFmtId="0" fontId="5" fillId="3" borderId="0" xfId="0" applyFont="1" applyFill="1" applyAlignment="1">
      <alignment horizontal="right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vertical="center" wrapText="1"/>
    </xf>
    <xf numFmtId="166" fontId="5" fillId="3" borderId="0" xfId="1" applyNumberFormat="1" applyFont="1" applyFill="1" applyAlignment="1">
      <alignment wrapText="1"/>
    </xf>
    <xf numFmtId="167" fontId="5" fillId="3" borderId="0" xfId="2" applyNumberFormat="1" applyFont="1" applyFill="1" applyAlignment="1">
      <alignment wrapText="1"/>
    </xf>
    <xf numFmtId="3" fontId="5" fillId="3" borderId="0" xfId="0" applyNumberFormat="1" applyFont="1" applyFill="1"/>
    <xf numFmtId="0" fontId="9" fillId="4" borderId="0" xfId="0" applyFont="1" applyFill="1" applyAlignment="1">
      <alignment horizontal="right"/>
    </xf>
    <xf numFmtId="3" fontId="9" fillId="4" borderId="0" xfId="0" applyNumberFormat="1" applyFont="1" applyFill="1"/>
    <xf numFmtId="0" fontId="6" fillId="5" borderId="0" xfId="0" applyFont="1" applyFill="1" applyAlignment="1">
      <alignment horizontal="right"/>
    </xf>
    <xf numFmtId="3" fontId="6" fillId="5" borderId="0" xfId="0" applyNumberFormat="1" applyFont="1" applyFill="1"/>
    <xf numFmtId="0" fontId="6" fillId="0" borderId="0" xfId="0" applyFont="1" applyAlignment="1">
      <alignment horizontal="right"/>
    </xf>
    <xf numFmtId="0" fontId="5" fillId="3" borderId="0" xfId="0" applyFont="1" applyFill="1" applyAlignment="1">
      <alignment horizontal="center"/>
    </xf>
    <xf numFmtId="0" fontId="10" fillId="0" borderId="0" xfId="4" applyFont="1"/>
    <xf numFmtId="166" fontId="5" fillId="3" borderId="0" xfId="1" applyNumberFormat="1" applyFont="1" applyFill="1" applyAlignment="1">
      <alignment horizontal="right"/>
    </xf>
    <xf numFmtId="9" fontId="5" fillId="3" borderId="0" xfId="3" applyFont="1" applyFill="1" applyAlignment="1">
      <alignment horizontal="right"/>
    </xf>
    <xf numFmtId="9" fontId="5" fillId="0" borderId="0" xfId="3" applyFont="1" applyAlignment="1">
      <alignment wrapText="1"/>
    </xf>
    <xf numFmtId="9" fontId="5" fillId="3" borderId="0" xfId="3" applyFont="1" applyFill="1" applyAlignment="1">
      <alignment wrapText="1"/>
    </xf>
    <xf numFmtId="2" fontId="5" fillId="3" borderId="0" xfId="0" applyNumberFormat="1" applyFont="1" applyFill="1" applyAlignment="1">
      <alignment horizontal="right"/>
    </xf>
    <xf numFmtId="167" fontId="5" fillId="3" borderId="0" xfId="2" applyNumberFormat="1" applyFont="1" applyFill="1" applyAlignment="1">
      <alignment horizontal="right"/>
    </xf>
    <xf numFmtId="168" fontId="5" fillId="3" borderId="0" xfId="2" applyNumberFormat="1" applyFont="1" applyFill="1" applyAlignment="1">
      <alignment horizontal="right"/>
    </xf>
    <xf numFmtId="168" fontId="5" fillId="0" borderId="0" xfId="2" applyNumberFormat="1" applyFont="1" applyAlignment="1">
      <alignment wrapText="1"/>
    </xf>
    <xf numFmtId="168" fontId="5" fillId="3" borderId="0" xfId="2" applyNumberFormat="1" applyFont="1" applyFill="1" applyAlignment="1">
      <alignment wrapText="1"/>
    </xf>
    <xf numFmtId="166" fontId="5" fillId="0" borderId="0" xfId="1" applyNumberFormat="1" applyFont="1" applyFill="1" applyAlignment="1">
      <alignment horizontal="right"/>
    </xf>
    <xf numFmtId="0" fontId="6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  <xf numFmtId="2" fontId="5" fillId="2" borderId="0" xfId="0" applyNumberFormat="1" applyFont="1" applyFill="1" applyAlignment="1">
      <alignment wrapText="1"/>
    </xf>
    <xf numFmtId="2" fontId="5" fillId="6" borderId="0" xfId="0" applyNumberFormat="1" applyFont="1" applyFill="1" applyAlignment="1">
      <alignment wrapText="1"/>
    </xf>
    <xf numFmtId="169" fontId="5" fillId="3" borderId="0" xfId="0" applyNumberFormat="1" applyFont="1" applyFill="1" applyAlignment="1">
      <alignment horizontal="right"/>
    </xf>
    <xf numFmtId="169" fontId="5" fillId="0" borderId="0" xfId="1" applyNumberFormat="1" applyFont="1" applyAlignment="1">
      <alignment wrapText="1"/>
    </xf>
    <xf numFmtId="169" fontId="5" fillId="3" borderId="0" xfId="1" applyNumberFormat="1" applyFont="1" applyFill="1" applyAlignment="1">
      <alignment wrapText="1"/>
    </xf>
    <xf numFmtId="169" fontId="5" fillId="0" borderId="0" xfId="0" applyNumberFormat="1" applyFont="1" applyAlignment="1">
      <alignment wrapText="1"/>
    </xf>
    <xf numFmtId="169" fontId="5" fillId="3" borderId="0" xfId="0" applyNumberFormat="1" applyFont="1" applyFill="1" applyAlignment="1">
      <alignment wrapText="1"/>
    </xf>
    <xf numFmtId="43" fontId="0" fillId="0" borderId="0" xfId="0" applyNumberFormat="1"/>
    <xf numFmtId="0" fontId="6" fillId="2" borderId="0" xfId="0" applyFont="1" applyFill="1" applyAlignment="1">
      <alignment horizontal="center" wrapText="1"/>
    </xf>
    <xf numFmtId="0" fontId="11" fillId="0" borderId="0" xfId="0" applyFont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5B5B"/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19050</xdr:colOff>
      <xdr:row>38</xdr:row>
      <xdr:rowOff>104775</xdr:rowOff>
    </xdr:from>
    <xdr:to>
      <xdr:col>28</xdr:col>
      <xdr:colOff>260350</xdr:colOff>
      <xdr:row>71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9741DB-DA0C-CE38-79B1-6FD02A52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7400925"/>
          <a:ext cx="7553325" cy="626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161925</xdr:colOff>
      <xdr:row>0</xdr:row>
      <xdr:rowOff>0</xdr:rowOff>
    </xdr:from>
    <xdr:to>
      <xdr:col>24</xdr:col>
      <xdr:colOff>590550</xdr:colOff>
      <xdr:row>14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D3C56E-3D14-8516-4B85-4C5D1A4B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0"/>
          <a:ext cx="5305425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34</xdr:col>
      <xdr:colOff>190500</xdr:colOff>
      <xdr:row>35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7F9D3F-8472-5FB8-5A7C-2E850143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86150"/>
          <a:ext cx="11163300" cy="327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95250</xdr:colOff>
      <xdr:row>0</xdr:row>
      <xdr:rowOff>0</xdr:rowOff>
    </xdr:from>
    <xdr:to>
      <xdr:col>37</xdr:col>
      <xdr:colOff>336550</xdr:colOff>
      <xdr:row>12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233FA5-6E6F-F2B3-231D-EF8B64B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0"/>
          <a:ext cx="7553325" cy="267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belwomack.com/how-big-a-warehouse-do-we-really-need-blog/" TargetMode="External"/><Relationship Id="rId1" Type="http://schemas.openxmlformats.org/officeDocument/2006/relationships/hyperlink" Target="https://youtu.be/PBfhmF4emG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Pa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C6E4-97DE-4018-AE2E-333917EDEC9D}">
  <dimension ref="A1:T11"/>
  <sheetViews>
    <sheetView topLeftCell="J1" zoomScale="176" zoomScaleNormal="150" workbookViewId="0">
      <selection activeCell="O2" sqref="O2"/>
    </sheetView>
  </sheetViews>
  <sheetFormatPr defaultRowHeight="14.5"/>
  <cols>
    <col min="1" max="1" width="7.7265625" style="1" customWidth="1"/>
    <col min="2" max="2" width="7.7265625" style="4" customWidth="1"/>
    <col min="3" max="16" width="7.7265625" customWidth="1"/>
    <col min="17" max="17" width="7.453125" bestFit="1" customWidth="1"/>
    <col min="18" max="18" width="7.81640625" customWidth="1"/>
    <col min="20" max="20" width="14.7265625" bestFit="1" customWidth="1"/>
  </cols>
  <sheetData>
    <row r="1" spans="1:20" ht="41.25" customHeight="1">
      <c r="A1" s="21" t="s">
        <v>6</v>
      </c>
      <c r="B1" s="21" t="s">
        <v>7</v>
      </c>
      <c r="C1" s="21" t="s">
        <v>8</v>
      </c>
      <c r="D1" s="21" t="s">
        <v>9</v>
      </c>
      <c r="E1" s="21" t="s">
        <v>10</v>
      </c>
      <c r="F1" s="21" t="s">
        <v>11</v>
      </c>
      <c r="G1" s="21" t="s">
        <v>12</v>
      </c>
      <c r="H1" s="21" t="s">
        <v>13</v>
      </c>
      <c r="I1" s="21" t="s">
        <v>14</v>
      </c>
      <c r="J1" s="21" t="s">
        <v>15</v>
      </c>
      <c r="K1" s="21" t="s">
        <v>16</v>
      </c>
      <c r="L1" s="21" t="s">
        <v>17</v>
      </c>
      <c r="M1" s="21" t="s">
        <v>18</v>
      </c>
      <c r="N1" s="21" t="s">
        <v>19</v>
      </c>
      <c r="O1" s="21" t="s">
        <v>20</v>
      </c>
      <c r="P1" s="21" t="s">
        <v>21</v>
      </c>
      <c r="Q1" s="21" t="s">
        <v>22</v>
      </c>
      <c r="R1" s="21" t="s">
        <v>23</v>
      </c>
    </row>
    <row r="2" spans="1:20">
      <c r="A2" s="27" t="s">
        <v>24</v>
      </c>
      <c r="B2" s="27">
        <v>1</v>
      </c>
      <c r="C2" s="41">
        <v>0.03</v>
      </c>
      <c r="D2" s="40">
        <v>275629</v>
      </c>
      <c r="E2" s="27">
        <v>6.2</v>
      </c>
      <c r="F2" s="40">
        <f>D2/E2</f>
        <v>44456.290322580644</v>
      </c>
      <c r="G2" s="27">
        <v>43</v>
      </c>
      <c r="H2" s="59">
        <f>F2/G2</f>
        <v>1033.867216804201</v>
      </c>
      <c r="I2" s="41">
        <v>1.08</v>
      </c>
      <c r="J2" s="59">
        <f>H2*I2</f>
        <v>1116.5765941485372</v>
      </c>
      <c r="K2" s="41">
        <v>0.92</v>
      </c>
      <c r="L2" s="59">
        <f>J2*K2</f>
        <v>1027.2504666166542</v>
      </c>
      <c r="M2" s="41">
        <v>0.8</v>
      </c>
      <c r="N2" s="40">
        <f>L2/M2</f>
        <v>1284.0630832708177</v>
      </c>
      <c r="O2" s="44">
        <f>'Sq. ft. per pallet position'!$O$2</f>
        <v>10.143229166666666</v>
      </c>
      <c r="P2" s="40">
        <f>N2*O2</f>
        <v>13024.546118072487</v>
      </c>
      <c r="Q2" s="45">
        <v>7.85</v>
      </c>
      <c r="R2" s="46">
        <f>Q2*P2</f>
        <v>102242.68702686901</v>
      </c>
      <c r="T2" s="64"/>
    </row>
    <row r="3" spans="1:20">
      <c r="A3" s="5"/>
      <c r="B3" s="3">
        <v>2</v>
      </c>
      <c r="C3" s="42">
        <v>0.05</v>
      </c>
      <c r="D3" s="19">
        <v>289410</v>
      </c>
      <c r="E3" s="2">
        <v>6.4</v>
      </c>
      <c r="F3" s="19">
        <f>D3/E3</f>
        <v>45220.3125</v>
      </c>
      <c r="G3" s="2">
        <v>40</v>
      </c>
      <c r="H3" s="62">
        <f t="shared" ref="H3:H11" si="0">F3/G3</f>
        <v>1130.5078125</v>
      </c>
      <c r="I3" s="42">
        <v>1.0900000000000001</v>
      </c>
      <c r="J3" s="60">
        <f t="shared" ref="J3:J11" si="1">H3*I3</f>
        <v>1232.2535156250001</v>
      </c>
      <c r="K3" s="42">
        <v>0.92</v>
      </c>
      <c r="L3" s="60">
        <f t="shared" ref="L3:L11" si="2">J3*K3</f>
        <v>1133.6732343750002</v>
      </c>
      <c r="M3" s="42">
        <v>0.8</v>
      </c>
      <c r="N3" s="19">
        <f t="shared" ref="N3:N11" si="3">L3/M3</f>
        <v>1417.0915429687502</v>
      </c>
      <c r="O3" s="8">
        <f>'Sq. ft. per pallet position'!$O$2</f>
        <v>10.143229166666666</v>
      </c>
      <c r="P3" s="19">
        <f t="shared" ref="P3:P11" si="4">N3*O3</f>
        <v>14373.884270477296</v>
      </c>
      <c r="Q3" s="20">
        <v>8</v>
      </c>
      <c r="R3" s="47">
        <f t="shared" ref="R3:R11" si="5">Q3*P3</f>
        <v>114991.07416381837</v>
      </c>
    </row>
    <row r="4" spans="1:20">
      <c r="A4" s="27"/>
      <c r="B4" s="27">
        <v>3</v>
      </c>
      <c r="C4" s="41">
        <v>0.06</v>
      </c>
      <c r="D4" s="40">
        <v>306775</v>
      </c>
      <c r="E4" s="27">
        <v>7.1</v>
      </c>
      <c r="F4" s="40">
        <f t="shared" ref="F4:F11" si="6">D4/E4</f>
        <v>43207.74647887324</v>
      </c>
      <c r="G4" s="27">
        <v>38</v>
      </c>
      <c r="H4" s="59">
        <f t="shared" si="0"/>
        <v>1137.0459599703483</v>
      </c>
      <c r="I4" s="41">
        <v>1.1000000000000001</v>
      </c>
      <c r="J4" s="59">
        <f t="shared" si="1"/>
        <v>1250.7505559673832</v>
      </c>
      <c r="K4" s="41">
        <v>0.93</v>
      </c>
      <c r="L4" s="59">
        <f t="shared" si="2"/>
        <v>1163.1980170496665</v>
      </c>
      <c r="M4" s="41">
        <v>0.8</v>
      </c>
      <c r="N4" s="40">
        <f t="shared" si="3"/>
        <v>1453.9975213120831</v>
      </c>
      <c r="O4" s="44">
        <f>'Sq. ft. per pallet position'!$O$2</f>
        <v>10.143229166666666</v>
      </c>
      <c r="P4" s="40">
        <f t="shared" si="4"/>
        <v>14748.230066433758</v>
      </c>
      <c r="Q4" s="45">
        <v>8.15</v>
      </c>
      <c r="R4" s="46">
        <f t="shared" si="5"/>
        <v>120198.07504143514</v>
      </c>
    </row>
    <row r="5" spans="1:20">
      <c r="A5" s="5"/>
      <c r="B5" s="3">
        <v>4</v>
      </c>
      <c r="C5" s="42">
        <v>7.0000000000000007E-2</v>
      </c>
      <c r="D5" s="19">
        <v>328249</v>
      </c>
      <c r="E5" s="2">
        <v>7.2</v>
      </c>
      <c r="F5" s="49">
        <f t="shared" si="6"/>
        <v>45590.138888888891</v>
      </c>
      <c r="G5" s="2">
        <v>38</v>
      </c>
      <c r="H5" s="62">
        <f t="shared" si="0"/>
        <v>1199.7404970760235</v>
      </c>
      <c r="I5" s="42">
        <v>1.1200000000000001</v>
      </c>
      <c r="J5" s="60">
        <f t="shared" si="1"/>
        <v>1343.7093567251466</v>
      </c>
      <c r="K5" s="42">
        <v>0.93</v>
      </c>
      <c r="L5" s="60">
        <f t="shared" si="2"/>
        <v>1249.6497017543863</v>
      </c>
      <c r="M5" s="42">
        <v>0.8</v>
      </c>
      <c r="N5" s="19">
        <f t="shared" si="3"/>
        <v>1562.0621271929829</v>
      </c>
      <c r="O5" s="8">
        <f>'Sq. ft. per pallet position'!$O$2</f>
        <v>10.143229166666666</v>
      </c>
      <c r="P5" s="19">
        <f t="shared" si="4"/>
        <v>15844.35412868924</v>
      </c>
      <c r="Q5" s="20">
        <v>8.25</v>
      </c>
      <c r="R5" s="47">
        <f t="shared" si="5"/>
        <v>130715.92156168622</v>
      </c>
    </row>
    <row r="6" spans="1:20">
      <c r="A6" s="28"/>
      <c r="B6" s="29">
        <v>5</v>
      </c>
      <c r="C6" s="43">
        <v>0.08</v>
      </c>
      <c r="D6" s="30">
        <v>354509</v>
      </c>
      <c r="E6" s="12">
        <v>7.3</v>
      </c>
      <c r="F6" s="40">
        <f t="shared" si="6"/>
        <v>48562.876712328769</v>
      </c>
      <c r="G6" s="12">
        <v>35</v>
      </c>
      <c r="H6" s="63">
        <f t="shared" si="0"/>
        <v>1387.5107632093934</v>
      </c>
      <c r="I6" s="43">
        <v>1.1499999999999999</v>
      </c>
      <c r="J6" s="61">
        <f t="shared" si="1"/>
        <v>1595.6373776908024</v>
      </c>
      <c r="K6" s="43">
        <v>0.94</v>
      </c>
      <c r="L6" s="61">
        <f t="shared" si="2"/>
        <v>1499.8991350293541</v>
      </c>
      <c r="M6" s="43">
        <v>0.8</v>
      </c>
      <c r="N6" s="30">
        <f t="shared" si="3"/>
        <v>1874.8739187866925</v>
      </c>
      <c r="O6" s="13">
        <f>'Sq. ft. per pallet position'!$O$2</f>
        <v>10.143229166666666</v>
      </c>
      <c r="P6" s="30">
        <f t="shared" si="4"/>
        <v>19017.275816859808</v>
      </c>
      <c r="Q6" s="31">
        <v>8.5</v>
      </c>
      <c r="R6" s="48">
        <f t="shared" si="5"/>
        <v>161646.84444330836</v>
      </c>
    </row>
    <row r="7" spans="1:20">
      <c r="A7" s="5"/>
      <c r="B7" s="3">
        <v>6</v>
      </c>
      <c r="C7" s="42">
        <v>0.08</v>
      </c>
      <c r="D7" s="19">
        <v>382870</v>
      </c>
      <c r="E7" s="2">
        <v>7.5</v>
      </c>
      <c r="F7" s="49">
        <f t="shared" si="6"/>
        <v>51049.333333333336</v>
      </c>
      <c r="G7" s="2">
        <v>35</v>
      </c>
      <c r="H7" s="62">
        <f t="shared" si="0"/>
        <v>1458.5523809523811</v>
      </c>
      <c r="I7" s="42">
        <v>1.1499999999999999</v>
      </c>
      <c r="J7" s="60">
        <f t="shared" si="1"/>
        <v>1677.3352380952381</v>
      </c>
      <c r="K7" s="42">
        <v>0.94</v>
      </c>
      <c r="L7" s="60">
        <f t="shared" si="2"/>
        <v>1576.6951238095237</v>
      </c>
      <c r="M7" s="42">
        <v>0.8</v>
      </c>
      <c r="N7" s="19">
        <f t="shared" si="3"/>
        <v>1970.8689047619046</v>
      </c>
      <c r="O7" s="8">
        <f>'Sq. ft. per pallet position'!$O$2</f>
        <v>10.143229166666666</v>
      </c>
      <c r="P7" s="19">
        <f t="shared" si="4"/>
        <v>19990.974958457336</v>
      </c>
      <c r="Q7" s="20">
        <v>8.75</v>
      </c>
      <c r="R7" s="47">
        <f t="shared" si="5"/>
        <v>174921.03088650169</v>
      </c>
    </row>
    <row r="8" spans="1:20">
      <c r="A8" s="28"/>
      <c r="B8" s="29">
        <v>7</v>
      </c>
      <c r="C8" s="43">
        <v>0.05</v>
      </c>
      <c r="D8" s="30">
        <v>402014</v>
      </c>
      <c r="E8" s="12">
        <v>7.5</v>
      </c>
      <c r="F8" s="40">
        <f t="shared" si="6"/>
        <v>53601.866666666669</v>
      </c>
      <c r="G8" s="12">
        <v>30</v>
      </c>
      <c r="H8" s="63">
        <f t="shared" si="0"/>
        <v>1786.7288888888891</v>
      </c>
      <c r="I8" s="43">
        <v>1.2</v>
      </c>
      <c r="J8" s="61">
        <f t="shared" si="1"/>
        <v>2144.0746666666669</v>
      </c>
      <c r="K8" s="43">
        <v>0.95</v>
      </c>
      <c r="L8" s="61">
        <f t="shared" si="2"/>
        <v>2036.8709333333334</v>
      </c>
      <c r="M8" s="43">
        <v>0.8</v>
      </c>
      <c r="N8" s="30">
        <f t="shared" si="3"/>
        <v>2546.0886666666665</v>
      </c>
      <c r="O8" s="13">
        <f>'Sq. ft. per pallet position'!$O$2</f>
        <v>10.143229166666666</v>
      </c>
      <c r="P8" s="30">
        <f t="shared" si="4"/>
        <v>25825.560824652774</v>
      </c>
      <c r="Q8" s="31">
        <v>9</v>
      </c>
      <c r="R8" s="48">
        <f t="shared" si="5"/>
        <v>232430.04742187497</v>
      </c>
    </row>
    <row r="9" spans="1:20">
      <c r="A9" s="5"/>
      <c r="B9" s="3">
        <v>8</v>
      </c>
      <c r="C9" s="42">
        <v>0.05</v>
      </c>
      <c r="D9" s="19">
        <v>422114</v>
      </c>
      <c r="E9" s="2">
        <v>7.5</v>
      </c>
      <c r="F9" s="49">
        <f t="shared" si="6"/>
        <v>56281.866666666669</v>
      </c>
      <c r="G9" s="2">
        <v>30</v>
      </c>
      <c r="H9" s="62">
        <f t="shared" si="0"/>
        <v>1876.0622222222223</v>
      </c>
      <c r="I9" s="42">
        <v>1.2</v>
      </c>
      <c r="J9" s="60">
        <f t="shared" si="1"/>
        <v>2251.2746666666667</v>
      </c>
      <c r="K9" s="42">
        <v>0.95</v>
      </c>
      <c r="L9" s="60">
        <f t="shared" si="2"/>
        <v>2138.7109333333333</v>
      </c>
      <c r="M9" s="42">
        <v>0.8</v>
      </c>
      <c r="N9" s="19">
        <f t="shared" si="3"/>
        <v>2673.3886666666663</v>
      </c>
      <c r="O9" s="8">
        <f>'Sq. ft. per pallet position'!$O$2</f>
        <v>10.143229166666666</v>
      </c>
      <c r="P9" s="19">
        <f t="shared" si="4"/>
        <v>27116.793897569438</v>
      </c>
      <c r="Q9" s="20">
        <v>9.25</v>
      </c>
      <c r="R9" s="47">
        <f t="shared" si="5"/>
        <v>250830.3435525173</v>
      </c>
    </row>
    <row r="10" spans="1:20">
      <c r="A10" s="28"/>
      <c r="B10" s="29">
        <v>9</v>
      </c>
      <c r="C10" s="43">
        <v>0.04</v>
      </c>
      <c r="D10" s="30">
        <v>438999</v>
      </c>
      <c r="E10" s="12">
        <v>7.5</v>
      </c>
      <c r="F10" s="40">
        <f t="shared" si="6"/>
        <v>58533.2</v>
      </c>
      <c r="G10" s="12">
        <v>30</v>
      </c>
      <c r="H10" s="63">
        <f t="shared" si="0"/>
        <v>1951.1066666666666</v>
      </c>
      <c r="I10" s="43">
        <v>1.25</v>
      </c>
      <c r="J10" s="61">
        <f t="shared" si="1"/>
        <v>2438.8833333333332</v>
      </c>
      <c r="K10" s="43">
        <v>0.96</v>
      </c>
      <c r="L10" s="61">
        <f t="shared" si="2"/>
        <v>2341.328</v>
      </c>
      <c r="M10" s="43">
        <v>0.8</v>
      </c>
      <c r="N10" s="30">
        <f t="shared" si="3"/>
        <v>2926.66</v>
      </c>
      <c r="O10" s="13">
        <f>'Sq. ft. per pallet position'!$O$2</f>
        <v>10.143229166666666</v>
      </c>
      <c r="P10" s="30">
        <f t="shared" si="4"/>
        <v>29685.783072916664</v>
      </c>
      <c r="Q10" s="31">
        <v>9.5</v>
      </c>
      <c r="R10" s="48">
        <f t="shared" si="5"/>
        <v>282014.93919270829</v>
      </c>
    </row>
    <row r="11" spans="1:20">
      <c r="A11" s="5"/>
      <c r="B11" s="3">
        <v>10</v>
      </c>
      <c r="C11" s="42">
        <v>0.04</v>
      </c>
      <c r="D11" s="19">
        <v>456559</v>
      </c>
      <c r="E11" s="2">
        <v>7.5</v>
      </c>
      <c r="F11" s="49">
        <f t="shared" si="6"/>
        <v>60874.533333333333</v>
      </c>
      <c r="G11" s="2">
        <v>30</v>
      </c>
      <c r="H11" s="62">
        <f t="shared" si="0"/>
        <v>2029.151111111111</v>
      </c>
      <c r="I11" s="42">
        <v>1.25</v>
      </c>
      <c r="J11" s="60">
        <f t="shared" si="1"/>
        <v>2536.4388888888889</v>
      </c>
      <c r="K11" s="42">
        <v>0.96</v>
      </c>
      <c r="L11" s="60">
        <f t="shared" si="2"/>
        <v>2434.9813333333332</v>
      </c>
      <c r="M11" s="42">
        <v>0.8</v>
      </c>
      <c r="N11" s="19">
        <f t="shared" si="3"/>
        <v>3043.7266666666665</v>
      </c>
      <c r="O11" s="8">
        <f>'Sq. ft. per pallet position'!$O$2</f>
        <v>10.143229166666666</v>
      </c>
      <c r="P11" s="19">
        <f t="shared" si="4"/>
        <v>30873.217100694441</v>
      </c>
      <c r="Q11" s="20">
        <v>9.75</v>
      </c>
      <c r="R11" s="47">
        <f t="shared" si="5"/>
        <v>301013.8667317708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751F-A8A6-4B59-9DE8-EE6D7B6E32A9}">
  <dimension ref="A1:U17"/>
  <sheetViews>
    <sheetView zoomScale="150" zoomScaleNormal="150" workbookViewId="0">
      <selection activeCell="B1" sqref="B1:B1048576"/>
    </sheetView>
  </sheetViews>
  <sheetFormatPr defaultRowHeight="14.5"/>
  <cols>
    <col min="1" max="1" width="15" bestFit="1" customWidth="1"/>
    <col min="2" max="11" width="7.1796875" bestFit="1" customWidth="1"/>
    <col min="12" max="21" width="8" bestFit="1" customWidth="1"/>
  </cols>
  <sheetData>
    <row r="1" spans="1:21">
      <c r="A1" s="22" t="s">
        <v>25</v>
      </c>
      <c r="B1" s="22" t="s">
        <v>26</v>
      </c>
      <c r="C1" s="22" t="s">
        <v>27</v>
      </c>
      <c r="D1" s="22" t="s">
        <v>28</v>
      </c>
      <c r="E1" s="22" t="s">
        <v>29</v>
      </c>
      <c r="F1" s="22" t="s">
        <v>30</v>
      </c>
      <c r="G1" s="22" t="s">
        <v>31</v>
      </c>
      <c r="H1" s="22" t="s">
        <v>32</v>
      </c>
      <c r="I1" s="22" t="s">
        <v>33</v>
      </c>
      <c r="J1" s="22" t="s">
        <v>34</v>
      </c>
      <c r="K1" s="22" t="s">
        <v>35</v>
      </c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>
      <c r="A2" s="27" t="s">
        <v>0</v>
      </c>
      <c r="B2" s="32">
        <v>20000</v>
      </c>
      <c r="C2" s="32">
        <v>20600</v>
      </c>
      <c r="D2" s="32">
        <v>21218</v>
      </c>
      <c r="E2" s="32">
        <v>21855</v>
      </c>
      <c r="F2" s="32">
        <v>22510</v>
      </c>
      <c r="G2" s="32">
        <v>23185</v>
      </c>
      <c r="H2" s="32">
        <v>23881</v>
      </c>
      <c r="I2" s="32">
        <v>24597</v>
      </c>
      <c r="J2" s="32">
        <v>25335</v>
      </c>
      <c r="K2" s="32">
        <v>26095</v>
      </c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>
      <c r="A3" s="18" t="s">
        <v>36</v>
      </c>
      <c r="B3" s="10">
        <v>10000</v>
      </c>
      <c r="C3" s="10">
        <v>10300</v>
      </c>
      <c r="D3" s="10">
        <v>10609</v>
      </c>
      <c r="E3" s="10">
        <v>10927</v>
      </c>
      <c r="F3" s="10">
        <v>11255</v>
      </c>
      <c r="G3" s="10">
        <v>11593</v>
      </c>
      <c r="H3" s="10">
        <v>11941</v>
      </c>
      <c r="I3" s="10">
        <v>12299</v>
      </c>
      <c r="J3" s="10">
        <v>12668</v>
      </c>
      <c r="K3" s="10">
        <v>13048</v>
      </c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>
      <c r="A4" s="27" t="s">
        <v>1</v>
      </c>
      <c r="B4" s="32">
        <v>15000</v>
      </c>
      <c r="C4" s="32">
        <v>15450</v>
      </c>
      <c r="D4" s="32">
        <v>15914</v>
      </c>
      <c r="E4" s="32">
        <v>16391</v>
      </c>
      <c r="F4" s="32">
        <v>16883</v>
      </c>
      <c r="G4" s="32">
        <v>17389</v>
      </c>
      <c r="H4" s="32">
        <v>17911</v>
      </c>
      <c r="I4" s="32">
        <v>18448</v>
      </c>
      <c r="J4" s="32">
        <v>19002</v>
      </c>
      <c r="K4" s="32">
        <v>19572</v>
      </c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>
      <c r="A5" s="18" t="s">
        <v>2</v>
      </c>
      <c r="B5" s="10">
        <v>120000</v>
      </c>
      <c r="C5" s="10">
        <v>123600</v>
      </c>
      <c r="D5" s="10">
        <v>127308</v>
      </c>
      <c r="E5" s="10">
        <v>131127</v>
      </c>
      <c r="F5" s="10">
        <v>135061</v>
      </c>
      <c r="G5" s="10">
        <v>139113</v>
      </c>
      <c r="H5" s="10">
        <v>143286</v>
      </c>
      <c r="I5" s="10">
        <v>147585</v>
      </c>
      <c r="J5" s="10">
        <v>152012</v>
      </c>
      <c r="K5" s="10">
        <v>156573</v>
      </c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>
      <c r="A6" s="27" t="s">
        <v>3</v>
      </c>
      <c r="B6" s="32">
        <v>30000</v>
      </c>
      <c r="C6" s="32">
        <v>30900</v>
      </c>
      <c r="D6" s="32">
        <v>31827</v>
      </c>
      <c r="E6" s="32">
        <v>32782</v>
      </c>
      <c r="F6" s="32">
        <v>33765</v>
      </c>
      <c r="G6" s="32">
        <v>34778</v>
      </c>
      <c r="H6" s="32">
        <v>35822</v>
      </c>
      <c r="I6" s="32">
        <v>36896</v>
      </c>
      <c r="J6" s="32">
        <v>38003</v>
      </c>
      <c r="K6" s="32">
        <v>39143</v>
      </c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>
      <c r="A7" s="18" t="s">
        <v>37</v>
      </c>
      <c r="B7" s="10">
        <v>10000</v>
      </c>
      <c r="C7" s="10">
        <v>10300</v>
      </c>
      <c r="D7" s="10">
        <v>10609</v>
      </c>
      <c r="E7" s="10">
        <v>10927</v>
      </c>
      <c r="F7" s="10">
        <v>11255</v>
      </c>
      <c r="G7" s="10">
        <v>11593</v>
      </c>
      <c r="H7" s="10">
        <v>11941</v>
      </c>
      <c r="I7" s="10">
        <v>12299</v>
      </c>
      <c r="J7" s="10">
        <v>12668</v>
      </c>
      <c r="K7" s="10">
        <v>13048</v>
      </c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>
      <c r="A8" s="27" t="s">
        <v>38</v>
      </c>
      <c r="B8" s="32">
        <v>40000</v>
      </c>
      <c r="C8" s="32">
        <v>41200</v>
      </c>
      <c r="D8" s="32">
        <v>42436</v>
      </c>
      <c r="E8" s="32">
        <v>43709</v>
      </c>
      <c r="F8" s="32">
        <v>45020</v>
      </c>
      <c r="G8" s="32">
        <v>46371</v>
      </c>
      <c r="H8" s="32">
        <v>47762</v>
      </c>
      <c r="I8" s="32">
        <v>49195</v>
      </c>
      <c r="J8" s="32">
        <v>50671</v>
      </c>
      <c r="K8" s="32">
        <v>52191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>
      <c r="A9" s="18" t="s">
        <v>39</v>
      </c>
      <c r="B9" s="10">
        <v>15000</v>
      </c>
      <c r="C9" s="10">
        <v>15450</v>
      </c>
      <c r="D9" s="10">
        <v>15914</v>
      </c>
      <c r="E9" s="10">
        <v>16391</v>
      </c>
      <c r="F9" s="10">
        <v>16883</v>
      </c>
      <c r="G9" s="10">
        <v>17389</v>
      </c>
      <c r="H9" s="10">
        <v>17911</v>
      </c>
      <c r="I9" s="10">
        <v>18448</v>
      </c>
      <c r="J9" s="10">
        <v>19002</v>
      </c>
      <c r="K9" s="10">
        <v>19572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>
      <c r="A10" s="27" t="s">
        <v>40</v>
      </c>
      <c r="B10" s="32">
        <v>20000</v>
      </c>
      <c r="C10" s="32">
        <v>20600</v>
      </c>
      <c r="D10" s="32">
        <v>21218</v>
      </c>
      <c r="E10" s="32">
        <v>21855</v>
      </c>
      <c r="F10" s="32">
        <v>22510</v>
      </c>
      <c r="G10" s="32">
        <v>23185</v>
      </c>
      <c r="H10" s="32">
        <v>23881</v>
      </c>
      <c r="I10" s="32">
        <v>24597</v>
      </c>
      <c r="J10" s="32">
        <v>25335</v>
      </c>
      <c r="K10" s="32">
        <v>26095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>
      <c r="A11" s="18" t="s">
        <v>41</v>
      </c>
      <c r="B11" s="10">
        <v>12000</v>
      </c>
      <c r="C11" s="10">
        <v>12360</v>
      </c>
      <c r="D11" s="10">
        <v>12731</v>
      </c>
      <c r="E11" s="10">
        <v>13333</v>
      </c>
      <c r="F11" s="10">
        <v>13506</v>
      </c>
      <c r="G11" s="10">
        <v>13911</v>
      </c>
      <c r="H11" s="10">
        <v>14329</v>
      </c>
      <c r="I11" s="10">
        <v>14758</v>
      </c>
      <c r="J11" s="10">
        <v>15201</v>
      </c>
      <c r="K11" s="10">
        <v>15657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>
      <c r="A12" s="33" t="s">
        <v>42</v>
      </c>
      <c r="B12" s="34">
        <f>SUM(B2:B11)</f>
        <v>292000</v>
      </c>
      <c r="C12" s="34">
        <f t="shared" ref="C12:K12" si="0">SUM(C2:C11)</f>
        <v>300760</v>
      </c>
      <c r="D12" s="34">
        <f t="shared" si="0"/>
        <v>309784</v>
      </c>
      <c r="E12" s="34">
        <f t="shared" si="0"/>
        <v>319297</v>
      </c>
      <c r="F12" s="34">
        <f t="shared" si="0"/>
        <v>328648</v>
      </c>
      <c r="G12" s="34">
        <f t="shared" si="0"/>
        <v>338507</v>
      </c>
      <c r="H12" s="34">
        <f t="shared" si="0"/>
        <v>348665</v>
      </c>
      <c r="I12" s="34">
        <f t="shared" si="0"/>
        <v>359122</v>
      </c>
      <c r="J12" s="34">
        <f t="shared" si="0"/>
        <v>369897</v>
      </c>
      <c r="K12" s="34">
        <f t="shared" si="0"/>
        <v>380994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>
      <c r="A13" s="18" t="s">
        <v>43</v>
      </c>
      <c r="B13" s="10">
        <v>43800</v>
      </c>
      <c r="C13" s="10">
        <v>45114</v>
      </c>
      <c r="D13" s="10">
        <v>46467</v>
      </c>
      <c r="E13" s="10">
        <v>47861</v>
      </c>
      <c r="F13" s="10">
        <v>49297</v>
      </c>
      <c r="G13" s="10">
        <v>50776</v>
      </c>
      <c r="H13" s="10">
        <v>52299</v>
      </c>
      <c r="I13" s="10">
        <v>53868</v>
      </c>
      <c r="J13" s="10">
        <v>55485</v>
      </c>
      <c r="K13" s="10">
        <v>57149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>
      <c r="A14" s="33" t="s">
        <v>44</v>
      </c>
      <c r="B14" s="34">
        <f>SUM(B12:B13)</f>
        <v>335800</v>
      </c>
      <c r="C14" s="34">
        <f t="shared" ref="C14:K14" si="1">SUM(C12:C13)</f>
        <v>345874</v>
      </c>
      <c r="D14" s="34">
        <f t="shared" si="1"/>
        <v>356251</v>
      </c>
      <c r="E14" s="34">
        <f t="shared" si="1"/>
        <v>367158</v>
      </c>
      <c r="F14" s="34">
        <f t="shared" si="1"/>
        <v>377945</v>
      </c>
      <c r="G14" s="34">
        <f t="shared" si="1"/>
        <v>389283</v>
      </c>
      <c r="H14" s="34">
        <f t="shared" si="1"/>
        <v>400964</v>
      </c>
      <c r="I14" s="34">
        <f t="shared" si="1"/>
        <v>412990</v>
      </c>
      <c r="J14" s="34">
        <f t="shared" si="1"/>
        <v>425382</v>
      </c>
      <c r="K14" s="34">
        <f t="shared" si="1"/>
        <v>438143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21">
      <c r="A15" s="18" t="s">
        <v>4</v>
      </c>
      <c r="B15" s="10">
        <v>18000</v>
      </c>
      <c r="C15" s="10">
        <v>18540</v>
      </c>
      <c r="D15" s="10">
        <v>19096</v>
      </c>
      <c r="E15" s="10">
        <v>19669</v>
      </c>
      <c r="F15" s="10">
        <v>20259</v>
      </c>
      <c r="G15" s="10">
        <v>20867</v>
      </c>
      <c r="H15" s="10">
        <v>21493</v>
      </c>
      <c r="I15" s="10">
        <v>22138</v>
      </c>
      <c r="J15" s="10">
        <v>22802</v>
      </c>
      <c r="K15" s="10">
        <v>23486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>
      <c r="A16" s="18" t="s">
        <v>5</v>
      </c>
      <c r="B16" s="10">
        <v>6000</v>
      </c>
      <c r="C16" s="10">
        <v>6180</v>
      </c>
      <c r="D16" s="10">
        <v>6365</v>
      </c>
      <c r="E16" s="10">
        <v>6556</v>
      </c>
      <c r="F16" s="10">
        <v>6753</v>
      </c>
      <c r="G16" s="10">
        <v>6956</v>
      </c>
      <c r="H16" s="10">
        <v>7164</v>
      </c>
      <c r="I16" s="10">
        <v>7379</v>
      </c>
      <c r="J16" s="10">
        <v>7601</v>
      </c>
      <c r="K16" s="10">
        <v>7829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>
      <c r="A17" s="35" t="s">
        <v>45</v>
      </c>
      <c r="B17" s="36">
        <f>SUM(B14:B16)</f>
        <v>359800</v>
      </c>
      <c r="C17" s="36">
        <f t="shared" ref="C17:K17" si="2">SUM(C14:C16)</f>
        <v>370594</v>
      </c>
      <c r="D17" s="36">
        <f t="shared" si="2"/>
        <v>381712</v>
      </c>
      <c r="E17" s="36">
        <f t="shared" si="2"/>
        <v>393383</v>
      </c>
      <c r="F17" s="36">
        <f t="shared" si="2"/>
        <v>404957</v>
      </c>
      <c r="G17" s="36">
        <f t="shared" si="2"/>
        <v>417106</v>
      </c>
      <c r="H17" s="36">
        <f t="shared" si="2"/>
        <v>429621</v>
      </c>
      <c r="I17" s="36">
        <f t="shared" si="2"/>
        <v>442507</v>
      </c>
      <c r="J17" s="36">
        <f t="shared" si="2"/>
        <v>455785</v>
      </c>
      <c r="K17" s="36">
        <f t="shared" si="2"/>
        <v>469458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9248-DD4E-4F84-891D-CD2E4B227457}">
  <dimension ref="A1:O27"/>
  <sheetViews>
    <sheetView tabSelected="1" zoomScale="82" zoomScaleNormal="140" workbookViewId="0">
      <selection activeCell="K20" sqref="K20"/>
    </sheetView>
  </sheetViews>
  <sheetFormatPr defaultRowHeight="14.5"/>
  <cols>
    <col min="1" max="1" width="17.7265625" bestFit="1" customWidth="1"/>
    <col min="2" max="15" width="7.7265625" customWidth="1"/>
  </cols>
  <sheetData>
    <row r="1" spans="1:15" ht="42" customHeight="1">
      <c r="A1" s="54" t="s">
        <v>46</v>
      </c>
      <c r="B1" s="50" t="s">
        <v>129</v>
      </c>
      <c r="C1" s="50" t="s">
        <v>47</v>
      </c>
      <c r="D1" s="50" t="s">
        <v>48</v>
      </c>
      <c r="E1" s="50" t="s">
        <v>49</v>
      </c>
      <c r="F1" s="50" t="s">
        <v>50</v>
      </c>
      <c r="G1" s="50" t="s">
        <v>51</v>
      </c>
      <c r="H1" s="50" t="s">
        <v>52</v>
      </c>
      <c r="I1" s="50" t="s">
        <v>53</v>
      </c>
      <c r="J1" s="50" t="s">
        <v>54</v>
      </c>
      <c r="K1" s="50" t="s">
        <v>55</v>
      </c>
      <c r="L1" s="50" t="s">
        <v>56</v>
      </c>
      <c r="M1" s="50" t="s">
        <v>57</v>
      </c>
      <c r="N1" s="50" t="s">
        <v>58</v>
      </c>
      <c r="O1" s="50" t="s">
        <v>59</v>
      </c>
    </row>
    <row r="2" spans="1:15">
      <c r="A2" s="11" t="s">
        <v>60</v>
      </c>
      <c r="B2" s="12">
        <v>21</v>
      </c>
      <c r="C2" s="12">
        <v>144</v>
      </c>
      <c r="D2" s="12">
        <v>4</v>
      </c>
      <c r="E2" s="12">
        <v>4</v>
      </c>
      <c r="F2" s="12">
        <v>92</v>
      </c>
      <c r="G2" s="12">
        <v>6</v>
      </c>
      <c r="H2" s="12">
        <v>0</v>
      </c>
      <c r="I2" s="12">
        <v>4</v>
      </c>
      <c r="J2" s="12">
        <v>1</v>
      </c>
      <c r="K2" s="12">
        <f>2*J2*$B$20 + C2+G2</f>
        <v>246</v>
      </c>
      <c r="L2" s="12">
        <f>2*$C$20+3*E2 + $C$22</f>
        <v>95</v>
      </c>
      <c r="M2" s="13">
        <f>K2*L2/144</f>
        <v>162.29166666666666</v>
      </c>
      <c r="N2" s="13">
        <f>M2/I2</f>
        <v>40.572916666666664</v>
      </c>
      <c r="O2" s="13">
        <f t="shared" ref="O2:O12" si="0">N2/D2</f>
        <v>10.143229166666666</v>
      </c>
    </row>
    <row r="3" spans="1:15">
      <c r="A3" s="55" t="s">
        <v>61</v>
      </c>
      <c r="B3" s="56">
        <v>21</v>
      </c>
      <c r="C3" s="56">
        <v>105</v>
      </c>
      <c r="D3" s="56">
        <v>4</v>
      </c>
      <c r="E3" s="56">
        <v>4</v>
      </c>
      <c r="F3" s="56">
        <v>92</v>
      </c>
      <c r="G3" s="56">
        <v>6</v>
      </c>
      <c r="H3" s="56">
        <v>0</v>
      </c>
      <c r="I3" s="56">
        <v>4</v>
      </c>
      <c r="J3" s="56">
        <v>1</v>
      </c>
      <c r="K3" s="56">
        <f>2*J3*$B$20 + C3+G3</f>
        <v>207</v>
      </c>
      <c r="L3" s="56">
        <f>2*$C$20+3*E3 + $C$22</f>
        <v>95</v>
      </c>
      <c r="M3" s="58">
        <f t="shared" ref="M3:M12" si="1">K3*L3/144</f>
        <v>136.5625</v>
      </c>
      <c r="N3" s="58">
        <f t="shared" ref="N3:N12" si="2">M3/I3</f>
        <v>34.140625</v>
      </c>
      <c r="O3" s="57">
        <f t="shared" si="0"/>
        <v>8.53515625</v>
      </c>
    </row>
    <row r="4" spans="1:15">
      <c r="A4" s="11"/>
      <c r="B4" s="12">
        <v>27</v>
      </c>
      <c r="C4" s="12">
        <v>105</v>
      </c>
      <c r="D4" s="12">
        <v>5</v>
      </c>
      <c r="E4" s="12">
        <v>4</v>
      </c>
      <c r="F4" s="12">
        <v>92</v>
      </c>
      <c r="G4" s="12">
        <v>6</v>
      </c>
      <c r="H4" s="12">
        <v>0</v>
      </c>
      <c r="I4" s="12">
        <v>4</v>
      </c>
      <c r="J4" s="12">
        <v>1</v>
      </c>
      <c r="K4" s="12">
        <f t="shared" ref="K4:K12" si="3">2*J4*$B$20 + C4+G4</f>
        <v>207</v>
      </c>
      <c r="L4" s="12">
        <f t="shared" ref="L4:L12" si="4">2*$C$20+3*E4 + $C$22</f>
        <v>95</v>
      </c>
      <c r="M4" s="13">
        <f t="shared" si="1"/>
        <v>136.5625</v>
      </c>
      <c r="N4" s="13">
        <f t="shared" si="2"/>
        <v>34.140625</v>
      </c>
      <c r="O4" s="13">
        <f t="shared" si="0"/>
        <v>6.828125</v>
      </c>
    </row>
    <row r="5" spans="1:15">
      <c r="A5" s="55"/>
      <c r="B5" s="56">
        <v>40</v>
      </c>
      <c r="C5" s="56">
        <v>115</v>
      </c>
      <c r="D5" s="56">
        <v>8</v>
      </c>
      <c r="E5" s="56">
        <v>4</v>
      </c>
      <c r="F5" s="56">
        <v>92</v>
      </c>
      <c r="G5" s="56">
        <v>6</v>
      </c>
      <c r="H5" s="56">
        <v>0</v>
      </c>
      <c r="I5" s="56">
        <v>4</v>
      </c>
      <c r="J5" s="56">
        <v>1</v>
      </c>
      <c r="K5" s="56">
        <f t="shared" si="3"/>
        <v>217</v>
      </c>
      <c r="L5" s="56">
        <f t="shared" si="4"/>
        <v>95</v>
      </c>
      <c r="M5" s="58">
        <f t="shared" si="1"/>
        <v>143.15972222222223</v>
      </c>
      <c r="N5" s="58">
        <f t="shared" si="2"/>
        <v>35.789930555555557</v>
      </c>
      <c r="O5" s="57">
        <f t="shared" si="0"/>
        <v>4.4737413194444446</v>
      </c>
    </row>
    <row r="6" spans="1:15">
      <c r="A6" s="17" t="s">
        <v>62</v>
      </c>
      <c r="B6" s="12">
        <v>27</v>
      </c>
      <c r="C6" s="12">
        <v>105</v>
      </c>
      <c r="D6" s="12">
        <v>5</v>
      </c>
      <c r="E6" s="12">
        <v>6</v>
      </c>
      <c r="F6" s="12">
        <v>98</v>
      </c>
      <c r="G6" s="12">
        <v>6</v>
      </c>
      <c r="H6" s="12">
        <v>2</v>
      </c>
      <c r="I6" s="12">
        <v>8</v>
      </c>
      <c r="J6" s="12">
        <v>2</v>
      </c>
      <c r="K6" s="12">
        <f t="shared" si="3"/>
        <v>303</v>
      </c>
      <c r="L6" s="12">
        <f t="shared" si="4"/>
        <v>101</v>
      </c>
      <c r="M6" s="13">
        <f t="shared" si="1"/>
        <v>212.52083333333334</v>
      </c>
      <c r="N6" s="13">
        <f t="shared" si="2"/>
        <v>26.565104166666668</v>
      </c>
      <c r="O6" s="13">
        <f t="shared" si="0"/>
        <v>5.3130208333333337</v>
      </c>
    </row>
    <row r="7" spans="1:15">
      <c r="A7" s="55"/>
      <c r="B7" s="56">
        <v>40</v>
      </c>
      <c r="C7" s="56">
        <v>112</v>
      </c>
      <c r="D7" s="56">
        <v>8</v>
      </c>
      <c r="E7" s="56">
        <v>6</v>
      </c>
      <c r="F7" s="56">
        <v>98</v>
      </c>
      <c r="G7" s="56">
        <v>6</v>
      </c>
      <c r="H7" s="56">
        <v>2</v>
      </c>
      <c r="I7" s="56">
        <v>8</v>
      </c>
      <c r="J7" s="56">
        <v>2</v>
      </c>
      <c r="K7" s="56">
        <f t="shared" si="3"/>
        <v>310</v>
      </c>
      <c r="L7" s="56">
        <f t="shared" si="4"/>
        <v>101</v>
      </c>
      <c r="M7" s="58">
        <f t="shared" si="1"/>
        <v>217.43055555555554</v>
      </c>
      <c r="N7" s="58">
        <f t="shared" si="2"/>
        <v>27.178819444444443</v>
      </c>
      <c r="O7" s="57">
        <f t="shared" si="0"/>
        <v>3.3973524305555554</v>
      </c>
    </row>
    <row r="8" spans="1:15">
      <c r="A8" s="11" t="s">
        <v>63</v>
      </c>
      <c r="B8" s="12">
        <v>21</v>
      </c>
      <c r="C8" s="12">
        <v>66</v>
      </c>
      <c r="D8" s="12">
        <v>4</v>
      </c>
      <c r="E8" s="12">
        <v>4</v>
      </c>
      <c r="F8" s="12">
        <v>92</v>
      </c>
      <c r="G8" s="12">
        <v>6</v>
      </c>
      <c r="H8" s="12">
        <v>0</v>
      </c>
      <c r="I8" s="12">
        <v>4</v>
      </c>
      <c r="J8" s="12">
        <v>1</v>
      </c>
      <c r="K8" s="12">
        <f t="shared" si="3"/>
        <v>168</v>
      </c>
      <c r="L8" s="12">
        <f t="shared" si="4"/>
        <v>95</v>
      </c>
      <c r="M8" s="13">
        <f t="shared" si="1"/>
        <v>110.83333333333333</v>
      </c>
      <c r="N8" s="13">
        <f t="shared" si="2"/>
        <v>27.708333333333332</v>
      </c>
      <c r="O8" s="13">
        <f t="shared" si="0"/>
        <v>6.927083333333333</v>
      </c>
    </row>
    <row r="9" spans="1:15">
      <c r="A9" s="55"/>
      <c r="B9" s="56">
        <v>27</v>
      </c>
      <c r="C9" s="56">
        <v>66</v>
      </c>
      <c r="D9" s="56">
        <v>5</v>
      </c>
      <c r="E9" s="56">
        <v>4</v>
      </c>
      <c r="F9" s="56">
        <v>92</v>
      </c>
      <c r="G9" s="56">
        <v>6</v>
      </c>
      <c r="H9" s="56">
        <v>0</v>
      </c>
      <c r="I9" s="56">
        <v>4</v>
      </c>
      <c r="J9" s="56">
        <v>1</v>
      </c>
      <c r="K9" s="56">
        <f t="shared" si="3"/>
        <v>168</v>
      </c>
      <c r="L9" s="56">
        <f t="shared" si="4"/>
        <v>95</v>
      </c>
      <c r="M9" s="58">
        <f t="shared" si="1"/>
        <v>110.83333333333333</v>
      </c>
      <c r="N9" s="58">
        <f t="shared" si="2"/>
        <v>27.708333333333332</v>
      </c>
      <c r="O9" s="57">
        <f t="shared" si="0"/>
        <v>5.5416666666666661</v>
      </c>
    </row>
    <row r="10" spans="1:15">
      <c r="A10" s="11"/>
      <c r="B10" s="12">
        <v>45</v>
      </c>
      <c r="C10" s="12">
        <v>72</v>
      </c>
      <c r="D10" s="12">
        <v>9</v>
      </c>
      <c r="E10" s="12">
        <v>4</v>
      </c>
      <c r="F10" s="12">
        <v>92</v>
      </c>
      <c r="G10" s="12">
        <v>6</v>
      </c>
      <c r="H10" s="12">
        <v>0</v>
      </c>
      <c r="I10" s="12">
        <v>4</v>
      </c>
      <c r="J10" s="12">
        <v>1</v>
      </c>
      <c r="K10" s="12">
        <f t="shared" si="3"/>
        <v>174</v>
      </c>
      <c r="L10" s="12">
        <f t="shared" si="4"/>
        <v>95</v>
      </c>
      <c r="M10" s="13">
        <f>K10*L10/144</f>
        <v>114.79166666666667</v>
      </c>
      <c r="N10" s="13">
        <f t="shared" si="2"/>
        <v>28.697916666666668</v>
      </c>
      <c r="O10" s="13">
        <f t="shared" si="0"/>
        <v>3.1886574074074074</v>
      </c>
    </row>
    <row r="11" spans="1:15">
      <c r="A11" s="55"/>
      <c r="B11" s="56">
        <v>55</v>
      </c>
      <c r="C11" s="56">
        <v>74</v>
      </c>
      <c r="D11" s="56">
        <v>11</v>
      </c>
      <c r="E11" s="56">
        <v>4</v>
      </c>
      <c r="F11" s="56">
        <v>92</v>
      </c>
      <c r="G11" s="56">
        <v>6</v>
      </c>
      <c r="H11" s="56">
        <v>0</v>
      </c>
      <c r="I11" s="56">
        <v>4</v>
      </c>
      <c r="J11" s="56">
        <v>1</v>
      </c>
      <c r="K11" s="56">
        <f t="shared" si="3"/>
        <v>176</v>
      </c>
      <c r="L11" s="56">
        <f t="shared" si="4"/>
        <v>95</v>
      </c>
      <c r="M11" s="58">
        <f t="shared" si="1"/>
        <v>116.11111111111111</v>
      </c>
      <c r="N11" s="58">
        <f t="shared" si="2"/>
        <v>29.027777777777779</v>
      </c>
      <c r="O11" s="57">
        <f t="shared" si="0"/>
        <v>2.6388888888888888</v>
      </c>
    </row>
    <row r="12" spans="1:15">
      <c r="A12" s="11" t="s">
        <v>64</v>
      </c>
      <c r="B12" s="12">
        <v>64</v>
      </c>
      <c r="C12" s="12">
        <v>56</v>
      </c>
      <c r="D12" s="12">
        <v>13</v>
      </c>
      <c r="E12" s="12">
        <v>4</v>
      </c>
      <c r="F12" s="12">
        <v>92</v>
      </c>
      <c r="G12" s="12">
        <v>6</v>
      </c>
      <c r="H12" s="12">
        <v>0</v>
      </c>
      <c r="I12" s="12">
        <v>4</v>
      </c>
      <c r="J12" s="12">
        <v>1</v>
      </c>
      <c r="K12" s="12">
        <f t="shared" si="3"/>
        <v>158</v>
      </c>
      <c r="L12" s="12">
        <f t="shared" si="4"/>
        <v>95</v>
      </c>
      <c r="M12" s="13">
        <f t="shared" si="1"/>
        <v>104.23611111111111</v>
      </c>
      <c r="N12" s="13">
        <f t="shared" si="2"/>
        <v>26.059027777777779</v>
      </c>
      <c r="O12" s="13">
        <f t="shared" si="0"/>
        <v>2.0045405982905984</v>
      </c>
    </row>
    <row r="13" spans="1:15">
      <c r="A13" s="3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8"/>
      <c r="O13" s="8"/>
    </row>
    <row r="14" spans="1:15">
      <c r="A14" s="24" t="s">
        <v>65</v>
      </c>
      <c r="B14" s="6"/>
      <c r="C14" s="6"/>
      <c r="D14" s="6"/>
      <c r="E14" s="6"/>
      <c r="H14" s="7" t="s">
        <v>66</v>
      </c>
    </row>
    <row r="15" spans="1:15">
      <c r="A15" s="24" t="s">
        <v>67</v>
      </c>
      <c r="B15" s="6"/>
      <c r="C15" s="6"/>
      <c r="D15" s="6"/>
      <c r="E15" s="6"/>
      <c r="H15" s="6" t="s">
        <v>68</v>
      </c>
    </row>
    <row r="16" spans="1:15">
      <c r="A16" s="24" t="s">
        <v>69</v>
      </c>
      <c r="B16" s="6"/>
      <c r="C16" s="6"/>
      <c r="D16" s="6"/>
      <c r="E16" s="6"/>
      <c r="H16" s="6" t="s">
        <v>70</v>
      </c>
    </row>
    <row r="17" spans="1:8">
      <c r="A17" s="24" t="s">
        <v>71</v>
      </c>
      <c r="B17" s="6"/>
      <c r="C17" s="6"/>
      <c r="D17" s="6"/>
      <c r="E17" s="6"/>
      <c r="H17" s="6" t="s">
        <v>72</v>
      </c>
    </row>
    <row r="18" spans="1:8">
      <c r="A18" s="6"/>
      <c r="B18" s="6"/>
      <c r="C18" s="6"/>
      <c r="D18" s="6"/>
      <c r="E18" s="6"/>
    </row>
    <row r="19" spans="1:8">
      <c r="A19" s="6"/>
      <c r="B19" s="7" t="s">
        <v>73</v>
      </c>
      <c r="C19" s="7" t="s">
        <v>74</v>
      </c>
      <c r="D19" s="7" t="s">
        <v>75</v>
      </c>
      <c r="E19" s="6"/>
      <c r="H19" s="66" t="s">
        <v>130</v>
      </c>
    </row>
    <row r="20" spans="1:8">
      <c r="A20" s="14" t="s">
        <v>76</v>
      </c>
      <c r="B20" s="15">
        <v>48</v>
      </c>
      <c r="C20" s="15">
        <v>40</v>
      </c>
      <c r="D20" s="15">
        <v>48</v>
      </c>
      <c r="E20" s="6"/>
    </row>
    <row r="21" spans="1:8">
      <c r="A21" s="7" t="s">
        <v>77</v>
      </c>
      <c r="B21" s="6">
        <v>4</v>
      </c>
      <c r="C21" s="6"/>
      <c r="D21" s="6"/>
      <c r="E21" s="6"/>
    </row>
    <row r="22" spans="1:8">
      <c r="A22" s="14" t="s">
        <v>78</v>
      </c>
      <c r="B22" s="16"/>
      <c r="C22" s="15">
        <v>3</v>
      </c>
      <c r="D22" s="15"/>
      <c r="E22" s="6" t="s">
        <v>79</v>
      </c>
    </row>
    <row r="23" spans="1:8">
      <c r="A23" s="7" t="s">
        <v>80</v>
      </c>
      <c r="C23" s="6"/>
      <c r="D23" s="18">
        <v>4</v>
      </c>
      <c r="E23" s="6" t="s">
        <v>81</v>
      </c>
    </row>
    <row r="24" spans="1:8">
      <c r="A24" s="14" t="s">
        <v>82</v>
      </c>
      <c r="B24" s="16"/>
      <c r="C24" s="15"/>
      <c r="D24" s="15">
        <v>54</v>
      </c>
      <c r="E24" s="6"/>
    </row>
    <row r="25" spans="1:8">
      <c r="A25" s="6"/>
      <c r="B25" s="6"/>
      <c r="C25" s="6"/>
      <c r="D25" s="6"/>
      <c r="E25" s="6"/>
    </row>
    <row r="27" spans="1:8">
      <c r="A27" s="9" t="s">
        <v>83</v>
      </c>
    </row>
  </sheetData>
  <hyperlinks>
    <hyperlink ref="A6" r:id="rId1" display="Deep-Reach Truck" xr:uid="{B75606A5-5859-4C30-B63A-68CACED11C4E}"/>
    <hyperlink ref="A27" r:id="rId2" display="https://www.abelwomack.com/how-big-a-warehouse-do-we-really-need-blog/" xr:uid="{2DF6397C-5187-4C4A-A35C-D1BE4DA4B4E0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D834-3814-4AF4-B9E3-630CE268AC6D}">
  <dimension ref="A1:L6"/>
  <sheetViews>
    <sheetView zoomScale="115" zoomScaleNormal="200" workbookViewId="0">
      <selection activeCell="F3" sqref="F3"/>
    </sheetView>
  </sheetViews>
  <sheetFormatPr defaultRowHeight="14.5"/>
  <cols>
    <col min="1" max="7" width="7.7265625" customWidth="1"/>
    <col min="8" max="8" width="8.26953125" customWidth="1"/>
    <col min="9" max="9" width="7.7265625" customWidth="1"/>
    <col min="10" max="10" width="10.26953125" customWidth="1"/>
    <col min="11" max="12" width="7.7265625" customWidth="1"/>
  </cols>
  <sheetData>
    <row r="1" spans="1:12" ht="18.75" customHeight="1">
      <c r="A1" s="65" t="s">
        <v>84</v>
      </c>
      <c r="B1" s="65" t="s">
        <v>85</v>
      </c>
      <c r="C1" s="65"/>
      <c r="D1" s="65"/>
      <c r="E1" s="65"/>
      <c r="F1" s="65" t="s">
        <v>86</v>
      </c>
      <c r="G1" s="65" t="s">
        <v>87</v>
      </c>
      <c r="H1" s="65" t="s">
        <v>88</v>
      </c>
      <c r="I1" s="65" t="s">
        <v>89</v>
      </c>
      <c r="J1" s="65" t="s">
        <v>90</v>
      </c>
      <c r="K1" s="65" t="s">
        <v>91</v>
      </c>
      <c r="L1" s="65" t="s">
        <v>92</v>
      </c>
    </row>
    <row r="2" spans="1:12" ht="30" customHeight="1">
      <c r="A2" s="65"/>
      <c r="B2" s="50" t="s">
        <v>93</v>
      </c>
      <c r="C2" s="50" t="s">
        <v>94</v>
      </c>
      <c r="D2" s="50" t="s">
        <v>95</v>
      </c>
      <c r="E2" s="50" t="s">
        <v>96</v>
      </c>
      <c r="F2" s="65"/>
      <c r="G2" s="65"/>
      <c r="H2" s="65"/>
      <c r="I2" s="65"/>
      <c r="J2" s="65"/>
      <c r="K2" s="65"/>
      <c r="L2" s="65"/>
    </row>
    <row r="3" spans="1:12">
      <c r="A3" s="38">
        <v>10779</v>
      </c>
      <c r="B3" s="38">
        <v>25</v>
      </c>
      <c r="C3" s="38">
        <v>40</v>
      </c>
      <c r="D3" s="38">
        <v>20</v>
      </c>
      <c r="E3" s="38">
        <v>15</v>
      </c>
      <c r="F3" s="38">
        <v>48</v>
      </c>
      <c r="G3" s="38">
        <v>12</v>
      </c>
      <c r="H3" s="38">
        <v>4</v>
      </c>
      <c r="I3" s="38">
        <f>E3*F3+20</f>
        <v>740</v>
      </c>
      <c r="J3" s="38">
        <v>95</v>
      </c>
      <c r="K3" s="38">
        <v>240</v>
      </c>
      <c r="L3" s="38">
        <f>K3/F3</f>
        <v>5</v>
      </c>
    </row>
    <row r="4" spans="1:12">
      <c r="A4" s="51">
        <v>30456</v>
      </c>
      <c r="B4" s="51">
        <v>10</v>
      </c>
      <c r="C4" s="51">
        <v>10</v>
      </c>
      <c r="D4" s="51">
        <v>15</v>
      </c>
      <c r="E4" s="51">
        <v>15</v>
      </c>
      <c r="F4" s="51" t="s">
        <v>97</v>
      </c>
      <c r="G4" s="51" t="s">
        <v>97</v>
      </c>
      <c r="H4" s="51" t="s">
        <v>97</v>
      </c>
      <c r="I4" s="51" t="s">
        <v>97</v>
      </c>
      <c r="J4" s="51" t="s">
        <v>97</v>
      </c>
      <c r="K4" s="51">
        <v>16</v>
      </c>
      <c r="L4" s="51" t="s">
        <v>98</v>
      </c>
    </row>
    <row r="5" spans="1:12">
      <c r="A5" s="38">
        <v>77021</v>
      </c>
      <c r="B5" s="38">
        <v>10</v>
      </c>
      <c r="C5" s="38">
        <v>15</v>
      </c>
      <c r="D5" s="38">
        <v>10</v>
      </c>
      <c r="E5" s="38">
        <v>0.75</v>
      </c>
      <c r="F5" s="38">
        <v>800</v>
      </c>
      <c r="G5" s="38">
        <v>80</v>
      </c>
      <c r="H5" s="38">
        <v>10</v>
      </c>
      <c r="I5" s="38">
        <f>E5*F5+20</f>
        <v>620</v>
      </c>
      <c r="J5" s="38">
        <v>115</v>
      </c>
      <c r="K5" s="38">
        <v>800</v>
      </c>
      <c r="L5" s="38">
        <f t="shared" ref="L5" si="0">K5/F5</f>
        <v>1</v>
      </c>
    </row>
    <row r="6" spans="1:12">
      <c r="A6" s="39" t="s">
        <v>99</v>
      </c>
    </row>
  </sheetData>
  <mergeCells count="9">
    <mergeCell ref="J1:J2"/>
    <mergeCell ref="L1:L2"/>
    <mergeCell ref="B1:E1"/>
    <mergeCell ref="K1:K2"/>
    <mergeCell ref="A1:A2"/>
    <mergeCell ref="F1:F2"/>
    <mergeCell ref="G1:G2"/>
    <mergeCell ref="H1:H2"/>
    <mergeCell ref="I1:I2"/>
  </mergeCells>
  <hyperlinks>
    <hyperlink ref="A6" r:id="rId1" xr:uid="{ADB11321-6DFB-4236-9959-B1B7FC521B3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C2BE-80E1-40AE-8A92-2971E1E8237C}">
  <dimension ref="A1:I8"/>
  <sheetViews>
    <sheetView zoomScale="118" zoomScaleNormal="200" workbookViewId="0">
      <selection activeCell="F15" sqref="F15"/>
    </sheetView>
  </sheetViews>
  <sheetFormatPr defaultRowHeight="14.5"/>
  <cols>
    <col min="1" max="1" width="9.7265625" customWidth="1"/>
    <col min="2" max="2" width="15.54296875" bestFit="1" customWidth="1"/>
    <col min="3" max="3" width="9.7265625" customWidth="1"/>
    <col min="4" max="4" width="10.7265625" customWidth="1"/>
    <col min="5" max="9" width="9.7265625" customWidth="1"/>
  </cols>
  <sheetData>
    <row r="1" spans="1:9" ht="22">
      <c r="A1" s="50" t="s">
        <v>84</v>
      </c>
      <c r="B1" s="50" t="s">
        <v>100</v>
      </c>
      <c r="C1" s="50" t="s">
        <v>101</v>
      </c>
      <c r="D1" s="50" t="s">
        <v>102</v>
      </c>
      <c r="E1" s="50" t="s">
        <v>103</v>
      </c>
      <c r="F1" s="50" t="s">
        <v>104</v>
      </c>
      <c r="G1" s="50" t="s">
        <v>105</v>
      </c>
      <c r="H1" s="50" t="s">
        <v>106</v>
      </c>
      <c r="I1" s="50" t="s">
        <v>107</v>
      </c>
    </row>
    <row r="2" spans="1:9">
      <c r="A2" s="38">
        <v>10356</v>
      </c>
      <c r="B2" s="38" t="s">
        <v>108</v>
      </c>
      <c r="C2" s="38">
        <v>300</v>
      </c>
      <c r="D2" s="38" t="s">
        <v>109</v>
      </c>
      <c r="E2" s="38" t="s">
        <v>110</v>
      </c>
      <c r="F2" s="38" t="s">
        <v>111</v>
      </c>
      <c r="G2" s="38" t="s">
        <v>112</v>
      </c>
      <c r="H2" s="38" t="s">
        <v>113</v>
      </c>
      <c r="I2" s="38">
        <v>1</v>
      </c>
    </row>
    <row r="3" spans="1:9">
      <c r="A3" s="51">
        <v>10672</v>
      </c>
      <c r="B3" s="51" t="s">
        <v>108</v>
      </c>
      <c r="C3" s="51">
        <v>18</v>
      </c>
      <c r="D3" s="51" t="s">
        <v>114</v>
      </c>
      <c r="E3" s="51" t="s">
        <v>115</v>
      </c>
      <c r="F3" s="51" t="s">
        <v>111</v>
      </c>
      <c r="G3" s="51" t="s">
        <v>116</v>
      </c>
      <c r="H3" s="51" t="s">
        <v>117</v>
      </c>
      <c r="I3" s="51">
        <v>2.1</v>
      </c>
    </row>
    <row r="4" spans="1:9">
      <c r="A4" s="38">
        <v>10779</v>
      </c>
      <c r="B4" s="38" t="s">
        <v>108</v>
      </c>
      <c r="C4" s="38">
        <v>5</v>
      </c>
      <c r="D4" s="38" t="s">
        <v>118</v>
      </c>
      <c r="E4" s="38" t="s">
        <v>115</v>
      </c>
      <c r="F4" s="38" t="s">
        <v>119</v>
      </c>
      <c r="G4" s="38" t="s">
        <v>116</v>
      </c>
      <c r="H4" s="38" t="s">
        <v>117</v>
      </c>
      <c r="I4" s="38">
        <v>2.2000000000000002</v>
      </c>
    </row>
    <row r="5" spans="1:9">
      <c r="A5" s="51">
        <v>30456</v>
      </c>
      <c r="B5" s="51" t="s">
        <v>120</v>
      </c>
      <c r="C5" s="51" t="s">
        <v>121</v>
      </c>
      <c r="D5" s="51" t="s">
        <v>118</v>
      </c>
      <c r="E5" s="51" t="s">
        <v>122</v>
      </c>
      <c r="F5" s="51" t="s">
        <v>97</v>
      </c>
      <c r="G5" s="51" t="s">
        <v>123</v>
      </c>
      <c r="H5" s="51" t="s">
        <v>124</v>
      </c>
      <c r="I5" s="51">
        <v>4</v>
      </c>
    </row>
    <row r="6" spans="1:9" ht="24.75" customHeight="1">
      <c r="A6" s="52">
        <v>77021</v>
      </c>
      <c r="B6" s="52" t="s">
        <v>125</v>
      </c>
      <c r="C6" s="52">
        <v>1</v>
      </c>
      <c r="D6" s="52" t="s">
        <v>114</v>
      </c>
      <c r="E6" s="52" t="s">
        <v>122</v>
      </c>
      <c r="F6" s="52" t="s">
        <v>97</v>
      </c>
      <c r="G6" s="53" t="s">
        <v>126</v>
      </c>
      <c r="H6" s="52" t="s">
        <v>124</v>
      </c>
      <c r="I6" s="52">
        <v>5</v>
      </c>
    </row>
    <row r="7" spans="1:9">
      <c r="A7" s="24" t="s">
        <v>127</v>
      </c>
    </row>
    <row r="8" spans="1:9">
      <c r="A8" s="24" t="s">
        <v>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F50CA01430041ACE87EA77E0CEB32" ma:contentTypeVersion="34" ma:contentTypeDescription="Een nieuw document maken." ma:contentTypeScope="" ma:versionID="e7c4e3932086a0685927f2a4cd5de77d">
  <xsd:schema xmlns:xsd="http://www.w3.org/2001/XMLSchema" xmlns:xs="http://www.w3.org/2001/XMLSchema" xmlns:p="http://schemas.microsoft.com/office/2006/metadata/properties" xmlns:ns3="ac74cd6f-fd60-4fe8-bb4f-011948ec0101" xmlns:ns4="58ad9a5d-61f6-4668-98fe-e0db3067e334" targetNamespace="http://schemas.microsoft.com/office/2006/metadata/properties" ma:root="true" ma:fieldsID="a503c24b0fb43c639793077622f1a58c" ns3:_="" ns4:_="">
    <xsd:import namespace="ac74cd6f-fd60-4fe8-bb4f-011948ec0101"/>
    <xsd:import namespace="58ad9a5d-61f6-4668-98fe-e0db3067e3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3:Teams_Channel_Section_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4cd6f-fd60-4fe8-bb4f-011948ec0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4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5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7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Teams_Channel_Section_Location" ma:index="30" nillable="true" ma:displayName="Teams Channel Section Location" ma:internalName="Teams_Channel_Section_Location">
      <xsd:simpleType>
        <xsd:restriction base="dms:Text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  <xsd:element name="MediaServiceDateTaken" ma:index="3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4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d9a5d-61f6-4668-98fe-e0db3067e334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ac74cd6f-fd60-4fe8-bb4f-011948ec0101" xsi:nil="true"/>
    <Students xmlns="ac74cd6f-fd60-4fe8-bb4f-011948ec0101">
      <UserInfo>
        <DisplayName/>
        <AccountId xsi:nil="true"/>
        <AccountType/>
      </UserInfo>
    </Students>
    <LMS_Mappings xmlns="ac74cd6f-fd60-4fe8-bb4f-011948ec0101" xsi:nil="true"/>
    <Math_Settings xmlns="ac74cd6f-fd60-4fe8-bb4f-011948ec0101" xsi:nil="true"/>
    <Owner xmlns="ac74cd6f-fd60-4fe8-bb4f-011948ec0101">
      <UserInfo>
        <DisplayName/>
        <AccountId xsi:nil="true"/>
        <AccountType/>
      </UserInfo>
    </Owner>
    <Student_Groups xmlns="ac74cd6f-fd60-4fe8-bb4f-011948ec0101">
      <UserInfo>
        <DisplayName/>
        <AccountId xsi:nil="true"/>
        <AccountType/>
      </UserInfo>
    </Student_Groups>
    <AppVersion xmlns="ac74cd6f-fd60-4fe8-bb4f-011948ec0101" xsi:nil="true"/>
    <TeamsChannelId xmlns="ac74cd6f-fd60-4fe8-bb4f-011948ec0101" xsi:nil="true"/>
    <Teams_Channel_Section_Location xmlns="ac74cd6f-fd60-4fe8-bb4f-011948ec0101" xsi:nil="true"/>
    <Templates xmlns="ac74cd6f-fd60-4fe8-bb4f-011948ec0101" xsi:nil="true"/>
    <Has_Teacher_Only_SectionGroup xmlns="ac74cd6f-fd60-4fe8-bb4f-011948ec0101" xsi:nil="true"/>
    <NotebookType xmlns="ac74cd6f-fd60-4fe8-bb4f-011948ec0101" xsi:nil="true"/>
    <Is_Collaboration_Space_Locked xmlns="ac74cd6f-fd60-4fe8-bb4f-011948ec0101" xsi:nil="true"/>
    <Teachers xmlns="ac74cd6f-fd60-4fe8-bb4f-011948ec0101">
      <UserInfo>
        <DisplayName/>
        <AccountId xsi:nil="true"/>
        <AccountType/>
      </UserInfo>
    </Teachers>
    <Self_Registration_Enabled xmlns="ac74cd6f-fd60-4fe8-bb4f-011948ec0101" xsi:nil="true"/>
    <CultureName xmlns="ac74cd6f-fd60-4fe8-bb4f-011948ec0101" xsi:nil="true"/>
    <Distribution_Groups xmlns="ac74cd6f-fd60-4fe8-bb4f-011948ec0101" xsi:nil="true"/>
    <Invited_Teachers xmlns="ac74cd6f-fd60-4fe8-bb4f-011948ec0101" xsi:nil="true"/>
    <Invited_Students xmlns="ac74cd6f-fd60-4fe8-bb4f-011948ec0101" xsi:nil="true"/>
    <IsNotebookLocked xmlns="ac74cd6f-fd60-4fe8-bb4f-011948ec0101" xsi:nil="true"/>
    <DefaultSectionNames xmlns="ac74cd6f-fd60-4fe8-bb4f-011948ec0101" xsi:nil="true"/>
    <_activity xmlns="ac74cd6f-fd60-4fe8-bb4f-011948ec0101" xsi:nil="true"/>
  </documentManagement>
</p:properties>
</file>

<file path=customXml/itemProps1.xml><?xml version="1.0" encoding="utf-8"?>
<ds:datastoreItem xmlns:ds="http://schemas.openxmlformats.org/officeDocument/2006/customXml" ds:itemID="{A766460F-77F7-4E3B-892F-9A50EA033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74cd6f-fd60-4fe8-bb4f-011948ec0101"/>
    <ds:schemaRef ds:uri="58ad9a5d-61f6-4668-98fe-e0db3067e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C24A7B-A263-4CB9-A104-59F90A90DF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2113F6-D5EC-418D-8713-C673D0D92496}">
  <ds:schemaRefs>
    <ds:schemaRef ds:uri="http://schemas.microsoft.com/office/2006/metadata/properties"/>
    <ds:schemaRef ds:uri="http://schemas.microsoft.com/office/infopath/2007/PartnerControls"/>
    <ds:schemaRef ds:uri="ac74cd6f-fd60-4fe8-bb4f-011948ec01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Long-term storage requirements</vt:lpstr>
      <vt:lpstr>Long-term space requirements</vt:lpstr>
      <vt:lpstr>Sq. ft. per pallet position</vt:lpstr>
      <vt:lpstr>Item storage requirements</vt:lpstr>
      <vt:lpstr>Item storage method options</vt:lpstr>
    </vt:vector>
  </TitlesOfParts>
  <Manager/>
  <Company>University of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Alves Beirigo, Breno (UT)</dc:creator>
  <cp:keywords/>
  <dc:description/>
  <cp:lastModifiedBy>Alves Beirigo, Breno (UT-BMS)</cp:lastModifiedBy>
  <cp:revision/>
  <dcterms:created xsi:type="dcterms:W3CDTF">2023-05-13T08:18:57Z</dcterms:created>
  <dcterms:modified xsi:type="dcterms:W3CDTF">2025-10-24T14:49:23Z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0x010100ACDF50CA01430041ACE87EA77E0CEB32</vt:lpwstr>
  </property>
</Properties>
</file>